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puts" sheetId="1" r:id="rId4"/>
    <sheet state="visible" name="Executive Summary" sheetId="2" r:id="rId5"/>
  </sheets>
  <definedNames/>
  <calcPr/>
  <extLst>
    <ext uri="GoogleSheetsCustomDataVersion2">
      <go:sheetsCustomData xmlns:go="http://customooxmlschemas.google.com/" r:id="rId6" roundtripDataChecksum="fzZHGoN8YEQVlACfT7Z0H9rdyNX6HWm8A+/euhZ1Hd4="/>
    </ext>
  </extLst>
</workbook>
</file>

<file path=xl/sharedStrings.xml><?xml version="1.0" encoding="utf-8"?>
<sst xmlns="http://schemas.openxmlformats.org/spreadsheetml/2006/main" count="42" uniqueCount="42">
  <si>
    <t>Organization / Project Name</t>
  </si>
  <si>
    <t>Timeframe of Delay (months)</t>
  </si>
  <si>
    <t>Expected Monthly Benefit of Change ($)</t>
  </si>
  <si>
    <t xml:space="preserve"> Current Product/Operational Monthly Expense (-$)</t>
  </si>
  <si>
    <t>Monthly Lost Revenue Due to Current System (-$)</t>
  </si>
  <si>
    <t>Staff Hours Wasted per Month</t>
  </si>
  <si>
    <t>Average Hourly Wage(-$)</t>
  </si>
  <si>
    <t>Staff Turnover Costs Hire/Train (-$)</t>
  </si>
  <si>
    <t>Monthly Sales/Customer/Donor Loss Costs ($)</t>
  </si>
  <si>
    <t>Azure Credit Union</t>
  </si>
  <si>
    <t>Monthly New Technology/Operational Cost (-$)</t>
  </si>
  <si>
    <t>Estimated Employee Hours Needed to Complete Change Project</t>
  </si>
  <si>
    <t>Average Hourly Wage of Employees Working Directly on Change Project (-$)</t>
  </si>
  <si>
    <t>Estimated Downtime Hours</t>
  </si>
  <si>
    <t>Estimated Hourly Downtime Revenue Loss(-$)</t>
  </si>
  <si>
    <t>Change Consultant Contract Budget (-$)</t>
  </si>
  <si>
    <t>Estimated Training Cost for Employees (-$)</t>
  </si>
  <si>
    <t>Estimated Increased monthly Revenue ($)</t>
  </si>
  <si>
    <t>Estimated Reduced Monthly Operational Costs ($)</t>
  </si>
  <si>
    <t>Total Cost of Delay ($)</t>
  </si>
  <si>
    <t>Total Change Project Costs ($)</t>
  </si>
  <si>
    <t>Executive Summary Report</t>
  </si>
  <si>
    <t>Organization / Project:</t>
  </si>
  <si>
    <t>Timeframe of Delay (months):</t>
  </si>
  <si>
    <t>Change Project Downtime Cost (-$)</t>
  </si>
  <si>
    <t>Total Cost of Change Project (-$):</t>
  </si>
  <si>
    <t>Change Project Hourly Cost (-$)</t>
  </si>
  <si>
    <t>Total Estimated Cost of Delay ($):</t>
  </si>
  <si>
    <t>Yearly Technology/Operational Expenses (-$)</t>
  </si>
  <si>
    <t>Lost Revenue Avoiding Change (-$)</t>
  </si>
  <si>
    <t>Employee Downtime Loss (-$)</t>
  </si>
  <si>
    <t>Expected Benefits Forfeited (-$):</t>
  </si>
  <si>
    <t>Adoption &amp; Engagement Cost (-$)</t>
  </si>
  <si>
    <t>Direct Unnecessary Expenses (-$):</t>
  </si>
  <si>
    <t>Yearly Increased Revenue Increase ($)</t>
  </si>
  <si>
    <t>Yearly Lost Opportunities (-$):</t>
  </si>
  <si>
    <t>Yearly Return on Investment (ROI)</t>
  </si>
  <si>
    <t xml:space="preserve"> Delayed Project Employee Expenses (-$)</t>
  </si>
  <si>
    <t xml:space="preserve">  Staff Turnover Costs (-$):</t>
  </si>
  <si>
    <t xml:space="preserve">  Customer/Donor Loss Costs (-$):</t>
  </si>
  <si>
    <t>Recommendation:</t>
  </si>
  <si>
    <t>Acting now avoids long-term erosion of resources and reputation.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</si>
</sst>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2">
    <font>
      <sz val="11.0"/>
      <color theme="1"/>
      <name val="Calibri"/>
      <scheme val="minor"/>
    </font>
    <font>
      <color theme="1"/>
      <name val="Calibri"/>
    </font>
    <font>
      <sz val="11.0"/>
      <color theme="1"/>
      <name val="Calibri"/>
    </font>
    <font>
      <b/>
      <color theme="1"/>
      <name val="Calibri"/>
    </font>
    <font>
      <b/>
      <color theme="1"/>
      <name val="Calibri"/>
      <scheme val="minor"/>
    </font>
    <font>
      <b/>
      <sz val="11.0"/>
      <color theme="1"/>
      <name val="Calibri"/>
    </font>
    <font>
      <color theme="1"/>
      <name val="Calibri"/>
      <scheme val="minor"/>
    </font>
    <font>
      <b/>
      <sz val="20.0"/>
      <color theme="1"/>
      <name val="Calibri"/>
    </font>
    <font>
      <sz val="11.0"/>
      <color rgb="FF666666"/>
      <name val="Calibri"/>
    </font>
    <font>
      <sz val="11.0"/>
      <color rgb="FF999999"/>
      <name val="Calibri"/>
    </font>
    <font>
      <b/>
      <sz val="19.0"/>
      <color theme="1"/>
      <name val="Calibri"/>
    </font>
    <font>
      <sz val="12.0"/>
      <color theme="1"/>
      <name val="Calibri"/>
    </font>
  </fonts>
  <fills count="14">
    <fill>
      <patternFill patternType="none"/>
    </fill>
    <fill>
      <patternFill patternType="lightGray"/>
    </fill>
    <fill>
      <patternFill patternType="solid">
        <fgColor rgb="FF6FA8DC"/>
        <bgColor rgb="FF6FA8DC"/>
      </patternFill>
    </fill>
    <fill>
      <patternFill patternType="solid">
        <fgColor rgb="FFFFE599"/>
        <bgColor rgb="FFFFE599"/>
      </patternFill>
    </fill>
    <fill>
      <patternFill patternType="solid">
        <fgColor rgb="FFCC4125"/>
        <bgColor rgb="FFCC4125"/>
      </patternFill>
    </fill>
    <fill>
      <patternFill patternType="solid">
        <fgColor rgb="FF93C47D"/>
        <bgColor rgb="FF93C47D"/>
      </patternFill>
    </fill>
    <fill>
      <patternFill patternType="solid">
        <fgColor theme="0"/>
        <bgColor theme="0"/>
      </patternFill>
    </fill>
    <fill>
      <patternFill patternType="solid">
        <fgColor rgb="FF666666"/>
        <bgColor rgb="FF666666"/>
      </patternFill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  <fill>
      <patternFill patternType="solid">
        <fgColor rgb="FF999999"/>
        <bgColor rgb="FF999999"/>
      </patternFill>
    </fill>
    <fill>
      <patternFill patternType="solid">
        <fgColor rgb="FFFFF2CC"/>
        <bgColor rgb="FFFFF2CC"/>
      </patternFill>
    </fill>
    <fill>
      <patternFill patternType="solid">
        <fgColor rgb="FFE06666"/>
        <bgColor rgb="FFE06666"/>
      </patternFill>
    </fill>
    <fill>
      <patternFill patternType="solid">
        <fgColor rgb="FFB6D7A8"/>
        <bgColor rgb="FFB6D7A8"/>
      </patternFill>
    </fill>
  </fills>
  <borders count="1">
    <border/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2" fontId="3" numFmtId="0" xfId="0" applyAlignment="1" applyFill="1" applyFont="1">
      <alignment horizontal="center"/>
    </xf>
    <xf borderId="0" fillId="2" fontId="3" numFmtId="0" xfId="0" applyAlignment="1" applyFont="1">
      <alignment horizontal="center" readingOrder="0" shrinkToFit="0" wrapText="1"/>
    </xf>
    <xf borderId="0" fillId="2" fontId="3" numFmtId="0" xfId="0" applyAlignment="1" applyFont="1">
      <alignment horizontal="center" readingOrder="0"/>
    </xf>
    <xf borderId="0" fillId="2" fontId="1" numFmtId="0" xfId="0" applyFont="1"/>
    <xf borderId="0" fillId="0" fontId="1" numFmtId="0" xfId="0" applyAlignment="1" applyFont="1">
      <alignment horizontal="center"/>
    </xf>
    <xf borderId="0" fillId="0" fontId="1" numFmtId="0" xfId="0" applyAlignment="1" applyFont="1">
      <alignment horizontal="center"/>
    </xf>
    <xf borderId="0" fillId="0" fontId="2" numFmtId="164" xfId="0" applyAlignment="1" applyFont="1" applyNumberFormat="1">
      <alignment horizontal="center" readingOrder="0"/>
    </xf>
    <xf borderId="0" fillId="0" fontId="2" numFmtId="164" xfId="0" applyAlignment="1" applyFont="1" applyNumberFormat="1">
      <alignment horizontal="center"/>
    </xf>
    <xf borderId="0" fillId="0" fontId="1" numFmtId="0" xfId="0" applyAlignment="1" applyFont="1">
      <alignment horizontal="center" readingOrder="0"/>
    </xf>
    <xf borderId="0" fillId="3" fontId="4" numFmtId="0" xfId="0" applyAlignment="1" applyFill="1" applyFont="1">
      <alignment horizontal="center" readingOrder="0"/>
    </xf>
    <xf borderId="0" fillId="3" fontId="4" numFmtId="0" xfId="0" applyAlignment="1" applyFont="1">
      <alignment horizontal="center" readingOrder="0" shrinkToFit="0" wrapText="1"/>
    </xf>
    <xf borderId="0" fillId="3" fontId="5" numFmtId="0" xfId="0" applyAlignment="1" applyFont="1">
      <alignment horizontal="center" readingOrder="0" shrinkToFit="0" wrapText="1"/>
    </xf>
    <xf borderId="0" fillId="3" fontId="2" numFmtId="0" xfId="0" applyFont="1"/>
    <xf borderId="0" fillId="0" fontId="2" numFmtId="164" xfId="0" applyAlignment="1" applyFont="1" applyNumberFormat="1">
      <alignment horizontal="center" readingOrder="0"/>
    </xf>
    <xf borderId="0" fillId="0" fontId="2" numFmtId="0" xfId="0" applyAlignment="1" applyFont="1">
      <alignment horizontal="center" readingOrder="0"/>
    </xf>
    <xf borderId="0" fillId="0" fontId="6" numFmtId="164" xfId="0" applyAlignment="1" applyFont="1" applyNumberFormat="1">
      <alignment horizontal="center" readingOrder="0"/>
    </xf>
    <xf borderId="0" fillId="4" fontId="3" numFmtId="0" xfId="0" applyAlignment="1" applyFill="1" applyFont="1">
      <alignment horizontal="right"/>
    </xf>
    <xf borderId="0" fillId="4" fontId="3" numFmtId="164" xfId="0" applyAlignment="1" applyFont="1" applyNumberFormat="1">
      <alignment horizontal="left"/>
    </xf>
    <xf borderId="0" fillId="5" fontId="4" numFmtId="0" xfId="0" applyAlignment="1" applyFill="1" applyFont="1">
      <alignment horizontal="right"/>
    </xf>
    <xf borderId="0" fillId="5" fontId="4" numFmtId="164" xfId="0" applyAlignment="1" applyFont="1" applyNumberFormat="1">
      <alignment horizontal="left"/>
    </xf>
    <xf borderId="0" fillId="0" fontId="2" numFmtId="0" xfId="0" applyAlignment="1" applyFont="1">
      <alignment readingOrder="0"/>
    </xf>
    <xf borderId="0" fillId="0" fontId="4" numFmtId="0" xfId="0" applyFont="1"/>
    <xf borderId="0" fillId="6" fontId="7" numFmtId="0" xfId="0" applyAlignment="1" applyFill="1" applyFont="1">
      <alignment horizontal="center"/>
    </xf>
    <xf borderId="0" fillId="7" fontId="1" numFmtId="0" xfId="0" applyFill="1" applyFont="1"/>
    <xf borderId="0" fillId="7" fontId="2" numFmtId="0" xfId="0" applyFont="1"/>
    <xf borderId="0" fillId="8" fontId="3" numFmtId="0" xfId="0" applyAlignment="1" applyFill="1" applyFont="1">
      <alignment horizontal="center"/>
    </xf>
    <xf borderId="0" fillId="9" fontId="1" numFmtId="164" xfId="0" applyAlignment="1" applyFill="1" applyFont="1" applyNumberFormat="1">
      <alignment horizontal="center"/>
    </xf>
    <xf borderId="0" fillId="10" fontId="8" numFmtId="0" xfId="0" applyFill="1" applyFont="1"/>
    <xf borderId="0" fillId="10" fontId="2" numFmtId="0" xfId="0" applyFont="1"/>
    <xf borderId="0" fillId="10" fontId="1" numFmtId="0" xfId="0" applyFont="1"/>
    <xf borderId="0" fillId="10" fontId="9" numFmtId="0" xfId="0" applyFont="1"/>
    <xf borderId="0" fillId="3" fontId="3" numFmtId="0" xfId="0" applyAlignment="1" applyFont="1">
      <alignment horizontal="center"/>
    </xf>
    <xf borderId="0" fillId="3" fontId="1" numFmtId="49" xfId="0" applyFont="1" applyNumberFormat="1"/>
    <xf borderId="0" fillId="11" fontId="2" numFmtId="0" xfId="0" applyAlignment="1" applyFill="1" applyFont="1">
      <alignment horizontal="center" readingOrder="0"/>
    </xf>
    <xf borderId="0" fillId="12" fontId="2" numFmtId="164" xfId="0" applyAlignment="1" applyFill="1" applyFont="1" applyNumberFormat="1">
      <alignment horizontal="left"/>
    </xf>
    <xf borderId="0" fillId="12" fontId="2" numFmtId="164" xfId="0" applyAlignment="1" applyFont="1" applyNumberFormat="1">
      <alignment horizontal="left"/>
    </xf>
    <xf borderId="0" fillId="10" fontId="6" numFmtId="0" xfId="0" applyFont="1"/>
    <xf borderId="0" fillId="10" fontId="2" numFmtId="164" xfId="0" applyFont="1" applyNumberFormat="1"/>
    <xf borderId="0" fillId="10" fontId="2" numFmtId="0" xfId="0" applyAlignment="1" applyFont="1">
      <alignment readingOrder="0"/>
    </xf>
    <xf borderId="0" fillId="11" fontId="3" numFmtId="0" xfId="0" applyAlignment="1" applyFont="1">
      <alignment horizontal="center" readingOrder="0"/>
    </xf>
    <xf borderId="0" fillId="5" fontId="5" numFmtId="164" xfId="0" applyAlignment="1" applyFont="1" applyNumberFormat="1">
      <alignment horizontal="left"/>
    </xf>
    <xf borderId="0" fillId="4" fontId="5" numFmtId="164" xfId="0" applyAlignment="1" applyFont="1" applyNumberFormat="1">
      <alignment horizontal="left"/>
    </xf>
    <xf borderId="0" fillId="11" fontId="1" numFmtId="0" xfId="0" applyAlignment="1" applyFont="1">
      <alignment horizontal="center" readingOrder="0"/>
    </xf>
    <xf borderId="0" fillId="11" fontId="5" numFmtId="0" xfId="0" applyAlignment="1" applyFont="1">
      <alignment horizontal="center" readingOrder="0"/>
    </xf>
    <xf borderId="0" fillId="13" fontId="5" numFmtId="164" xfId="0" applyAlignment="1" applyFill="1" applyFont="1" applyNumberFormat="1">
      <alignment horizontal="left"/>
    </xf>
    <xf borderId="0" fillId="5" fontId="2" numFmtId="0" xfId="0" applyAlignment="1" applyFont="1">
      <alignment horizontal="center" readingOrder="0"/>
    </xf>
    <xf borderId="0" fillId="11" fontId="10" numFmtId="0" xfId="0" applyAlignment="1" applyFont="1">
      <alignment horizontal="center" vertical="center"/>
    </xf>
    <xf borderId="0" fillId="13" fontId="11" numFmtId="0" xfId="0" applyAlignment="1" applyFont="1">
      <alignment shrinkToFit="0" vertical="center" wrapText="1"/>
    </xf>
    <xf borderId="0" fillId="0" fontId="2" numFmtId="164" xfId="0" applyFont="1" applyNumberFormat="1"/>
  </cellXfs>
  <cellStyles count="1">
    <cellStyle xfId="0" name="Normal" builtinId="0"/>
  </cellStyles>
  <dxfs count="4">
    <dxf>
      <font/>
      <fill>
        <patternFill patternType="solid">
          <fgColor rgb="FFC6EFCE"/>
          <bgColor rgb="FFC6EFCE"/>
        </patternFill>
      </fill>
      <border/>
    </dxf>
    <dxf>
      <font/>
      <fill>
        <patternFill patternType="solid">
          <fgColor rgb="FFFFC7CE"/>
          <bgColor rgb="FFFFC7CE"/>
        </patternFill>
      </fill>
      <border/>
    </dxf>
    <dxf>
      <font/>
      <fill>
        <patternFill patternType="solid">
          <fgColor rgb="FFCC4125"/>
          <bgColor rgb="FFCC4125"/>
        </patternFill>
      </fill>
      <border/>
    </dxf>
    <dxf>
      <font/>
      <fill>
        <patternFill patternType="solid">
          <fgColor rgb="FF6AA84F"/>
          <bgColor rgb="FF6AA84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4105275" cy="8667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3933825" cy="8286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61.57"/>
    <col customWidth="1" min="2" max="3" width="47.14"/>
    <col customWidth="1" min="4" max="4" width="40.43"/>
    <col customWidth="1" min="5" max="5" width="52.71"/>
    <col customWidth="1" min="6" max="6" width="38.14"/>
    <col customWidth="1" min="7" max="7" width="37.86"/>
    <col customWidth="1" min="8" max="8" width="32.0"/>
    <col customWidth="1" min="9" max="9" width="43.29"/>
    <col customWidth="1" min="10" max="26" width="8.71"/>
  </cols>
  <sheetData>
    <row r="1" ht="79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0</v>
      </c>
      <c r="B2" s="3" t="s">
        <v>1</v>
      </c>
      <c r="C2" s="3" t="s">
        <v>2</v>
      </c>
      <c r="D2" s="4" t="s">
        <v>3</v>
      </c>
      <c r="E2" s="5" t="s">
        <v>4</v>
      </c>
      <c r="F2" s="3" t="s">
        <v>5</v>
      </c>
      <c r="G2" s="5" t="s">
        <v>6</v>
      </c>
      <c r="H2" s="5" t="s">
        <v>7</v>
      </c>
      <c r="I2" s="5" t="s">
        <v>8</v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7" t="s">
        <v>9</v>
      </c>
      <c r="B3" s="8">
        <v>24.0</v>
      </c>
      <c r="C3" s="9">
        <v>726.0</v>
      </c>
      <c r="D3" s="9">
        <v>500.0</v>
      </c>
      <c r="E3" s="10">
        <v>1000.0</v>
      </c>
      <c r="F3" s="11">
        <v>80.0</v>
      </c>
      <c r="G3" s="10">
        <v>23.5</v>
      </c>
      <c r="H3" s="9">
        <v>5000.0</v>
      </c>
      <c r="I3" s="9">
        <v>10000.0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12" t="s">
        <v>10</v>
      </c>
      <c r="B4" s="13" t="s">
        <v>11</v>
      </c>
      <c r="C4" s="13" t="s">
        <v>12</v>
      </c>
      <c r="D4" s="12" t="s">
        <v>13</v>
      </c>
      <c r="E4" s="12" t="s">
        <v>14</v>
      </c>
      <c r="F4" s="12" t="s">
        <v>15</v>
      </c>
      <c r="G4" s="12" t="s">
        <v>16</v>
      </c>
      <c r="H4" s="13" t="s">
        <v>17</v>
      </c>
      <c r="I4" s="14" t="s">
        <v>18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>
      <c r="A5" s="16">
        <v>75.0</v>
      </c>
      <c r="B5" s="17">
        <v>640.0</v>
      </c>
      <c r="C5" s="16">
        <v>32.0</v>
      </c>
      <c r="D5" s="17">
        <v>40.0</v>
      </c>
      <c r="E5" s="16">
        <v>4000.0</v>
      </c>
      <c r="F5" s="16">
        <v>2500.0</v>
      </c>
      <c r="G5" s="16">
        <v>2500.0</v>
      </c>
      <c r="H5" s="18">
        <f>C3</f>
        <v>726</v>
      </c>
      <c r="I5" s="18">
        <f>D3-A5</f>
        <v>425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9" t="s">
        <v>19</v>
      </c>
      <c r="B6" s="20">
        <f>(C3*B3)+(D3*B3)+E3+(F3*G3*B3)+H3+I3</f>
        <v>90544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>
      <c r="A7" s="21" t="s">
        <v>20</v>
      </c>
      <c r="B7" s="22">
        <f>SUM(A5:F5)</f>
        <v>7287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"/>
      <c r="B11" s="2"/>
      <c r="C11" s="23"/>
      <c r="D11" s="23"/>
      <c r="E11" s="23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24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conditionalFormatting sqref="J1:J5 I6 J7:J27">
    <cfRule type="cellIs" dxfId="0" priority="1" operator="greaterThan">
      <formula>0</formula>
    </cfRule>
  </conditionalFormatting>
  <conditionalFormatting sqref="J1:J5 I6 J7:J27">
    <cfRule type="cellIs" dxfId="1" priority="2" operator="lessThan">
      <formula>0</formula>
    </cfRule>
  </conditionalFormatting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59.0"/>
    <col customWidth="1" min="2" max="2" width="40.0"/>
    <col customWidth="1" min="3" max="3" width="39.86"/>
    <col customWidth="1" min="4" max="4" width="21.14"/>
    <col customWidth="1" min="5" max="6" width="8.71"/>
  </cols>
  <sheetData>
    <row r="1" ht="72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25" t="s">
        <v>21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26"/>
      <c r="B3" s="26"/>
      <c r="C3" s="27"/>
      <c r="D3" s="27"/>
      <c r="E3" s="27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28" t="s">
        <v>22</v>
      </c>
      <c r="B4" s="29" t="str">
        <f>Inputs!A3</f>
        <v>Azure Credit Union</v>
      </c>
      <c r="C4" s="30"/>
      <c r="D4" s="31"/>
      <c r="E4" s="3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32"/>
      <c r="B5" s="32"/>
      <c r="C5" s="33"/>
      <c r="D5" s="31"/>
      <c r="E5" s="3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34" t="s">
        <v>23</v>
      </c>
      <c r="B6" s="35">
        <f>Inputs!B3</f>
        <v>24</v>
      </c>
      <c r="C6" s="36" t="s">
        <v>24</v>
      </c>
      <c r="D6" s="37">
        <f>Inputs!D5*Inputs!D5</f>
        <v>1600</v>
      </c>
      <c r="E6" s="31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32"/>
      <c r="B7" s="32"/>
      <c r="C7" s="31"/>
      <c r="D7" s="31"/>
      <c r="E7" s="31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36" t="s">
        <v>25</v>
      </c>
      <c r="B8" s="38">
        <f>Inputs!B7</f>
        <v>7287</v>
      </c>
      <c r="C8" s="36" t="s">
        <v>26</v>
      </c>
      <c r="D8" s="37">
        <f>Inputs!C5*Inputs!B5</f>
        <v>20480</v>
      </c>
      <c r="E8" s="3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39"/>
      <c r="B9" s="40"/>
      <c r="C9" s="41"/>
      <c r="D9" s="31"/>
      <c r="E9" s="3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42" t="s">
        <v>27</v>
      </c>
      <c r="B10" s="43">
        <f>Inputs!B6</f>
        <v>90544</v>
      </c>
      <c r="C10" s="36" t="s">
        <v>28</v>
      </c>
      <c r="D10" s="37">
        <f>Inputs!A5*12</f>
        <v>900</v>
      </c>
      <c r="E10" s="3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32"/>
      <c r="B11" s="32"/>
      <c r="C11" s="31"/>
      <c r="D11" s="31"/>
      <c r="E11" s="3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42" t="s">
        <v>29</v>
      </c>
      <c r="B12" s="20">
        <f>B10-B8</f>
        <v>83257</v>
      </c>
      <c r="C12" s="36" t="s">
        <v>30</v>
      </c>
      <c r="D12" s="37">
        <f>Inputs!D5*Inputs!E5</f>
        <v>160000</v>
      </c>
      <c r="E12" s="31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32"/>
      <c r="B13" s="32"/>
      <c r="C13" s="31"/>
      <c r="D13" s="31"/>
      <c r="E13" s="31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42" t="s">
        <v>31</v>
      </c>
      <c r="B14" s="44">
        <f>(Inputs!C3*Inputs!B3)</f>
        <v>17424</v>
      </c>
      <c r="C14" s="36" t="s">
        <v>32</v>
      </c>
      <c r="D14" s="37">
        <f>Inputs!F5+Inputs!G5</f>
        <v>5000</v>
      </c>
      <c r="E14" s="31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32"/>
      <c r="B15" s="32"/>
      <c r="C15" s="31"/>
      <c r="D15" s="31"/>
      <c r="E15" s="31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45" t="s">
        <v>33</v>
      </c>
      <c r="B16" s="38">
        <f>(Inputs!D3*Inputs!B3)</f>
        <v>12000</v>
      </c>
      <c r="C16" s="46" t="s">
        <v>34</v>
      </c>
      <c r="D16" s="47">
        <f>Inputs!H5+Inputs!I5*12+B14+B16+C21</f>
        <v>35250</v>
      </c>
      <c r="E16" s="31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32"/>
      <c r="B17" s="32"/>
      <c r="C17" s="31"/>
      <c r="D17" s="31"/>
      <c r="E17" s="31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45" t="s">
        <v>35</v>
      </c>
      <c r="B18" s="38">
        <f>Inputs!E3*12</f>
        <v>12000</v>
      </c>
      <c r="C18" s="48" t="s">
        <v>36</v>
      </c>
      <c r="D18" s="43">
        <f>B14+D16-Inputs!B7+C19</f>
        <v>45387</v>
      </c>
      <c r="E18" s="31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32"/>
      <c r="B19" s="32"/>
      <c r="C19" s="31"/>
      <c r="D19" s="31"/>
      <c r="E19" s="31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8.0" customHeight="1">
      <c r="A20" s="45" t="s">
        <v>37</v>
      </c>
      <c r="B20" s="38">
        <f>(Inputs!F3*Inputs!G3*Inputs!B3)</f>
        <v>45120</v>
      </c>
      <c r="C20" s="31"/>
      <c r="D20" s="31"/>
      <c r="E20" s="31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32"/>
      <c r="B21" s="32"/>
      <c r="C21" s="31"/>
      <c r="D21" s="31"/>
      <c r="E21" s="31"/>
      <c r="F21" s="2"/>
      <c r="G21" s="2"/>
      <c r="H21" s="24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45" t="s">
        <v>38</v>
      </c>
      <c r="B22" s="38">
        <f>Inputs!H3</f>
        <v>5000</v>
      </c>
      <c r="C22" s="31"/>
      <c r="D22" s="31"/>
      <c r="E22" s="31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4.25" customHeight="1">
      <c r="A23" s="32"/>
      <c r="B23" s="32"/>
      <c r="C23" s="31"/>
      <c r="D23" s="31"/>
      <c r="E23" s="31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45" t="s">
        <v>39</v>
      </c>
      <c r="B24" s="38">
        <f>Inputs!I3</f>
        <v>10000</v>
      </c>
      <c r="C24" s="31"/>
      <c r="D24" s="31"/>
      <c r="E24" s="31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32"/>
      <c r="B25" s="32"/>
      <c r="C25" s="31"/>
      <c r="D25" s="31"/>
      <c r="E25" s="31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20.0" customHeight="1">
      <c r="A26" s="49" t="s">
        <v>40</v>
      </c>
      <c r="B26" s="50" t="s">
        <v>41</v>
      </c>
      <c r="C26" s="31"/>
      <c r="D26" s="31"/>
      <c r="E26" s="31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3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B29" s="51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1">
    <mergeCell ref="A2:D2"/>
  </mergeCells>
  <conditionalFormatting sqref="D18">
    <cfRule type="cellIs" dxfId="2" priority="1" operator="lessThan">
      <formula>0</formula>
    </cfRule>
  </conditionalFormatting>
  <conditionalFormatting sqref="D18">
    <cfRule type="cellIs" dxfId="3" priority="2" operator="greaterThan">
      <formula>1</formula>
    </cfRule>
  </conditionalFormatting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2025-09-12T18:29:57Z</dcterms:created>
  <dc:creator>openpyxl</dc:creator>
</cp:coreProperties>
</file>